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he Four Formulas" sheetId="1" r:id="rId1"/>
    <sheet name="GMROI by Dept" sheetId="2" r:id="rId2"/>
    <sheet name="Why old is bad" sheetId="3" r:id="rId3"/>
  </sheets>
  <definedNames/>
  <calcPr fullCalcOnLoad="1"/>
</workbook>
</file>

<file path=xl/sharedStrings.xml><?xml version="1.0" encoding="utf-8"?>
<sst xmlns="http://schemas.openxmlformats.org/spreadsheetml/2006/main" count="133" uniqueCount="110">
  <si>
    <t>The Four Formulas</t>
  </si>
  <si>
    <r>
      <t>TURN:</t>
    </r>
    <r>
      <rPr>
        <sz val="10"/>
        <rFont val="Arial"/>
        <family val="2"/>
      </rPr>
      <t xml:space="preserve"> Turn is how many times in a year product moves from</t>
    </r>
  </si>
  <si>
    <r>
      <t xml:space="preserve">the case. We are looking at items we </t>
    </r>
    <r>
      <rPr>
        <b/>
        <sz val="10"/>
        <rFont val="Arial"/>
        <family val="2"/>
      </rPr>
      <t>own</t>
    </r>
    <r>
      <rPr>
        <sz val="10"/>
        <rFont val="Arial"/>
        <family val="2"/>
      </rPr>
      <t>, so special orders</t>
    </r>
  </si>
  <si>
    <t>and memo need to removed for this calculation</t>
  </si>
  <si>
    <t>Typical jewelry store is looking for a turn of "1.0" or better.</t>
  </si>
  <si>
    <r>
      <t>GMROI:</t>
    </r>
    <r>
      <rPr>
        <sz val="10"/>
        <rFont val="Arial"/>
        <family val="2"/>
      </rPr>
      <t xml:space="preserve"> Gross Margin Return on Investment is a gauge on how</t>
    </r>
  </si>
  <si>
    <t>well the inventory in the case is making money for you. You look</t>
  </si>
  <si>
    <t>December, you'd expect to get more money than you put in.</t>
  </si>
  <si>
    <t xml:space="preserve">Inventory is the same. </t>
  </si>
  <si>
    <r>
      <t xml:space="preserve">Turn is </t>
    </r>
    <r>
      <rPr>
        <b/>
        <sz val="10"/>
        <rFont val="Arial"/>
        <family val="2"/>
      </rPr>
      <t>Cost of Goods from the case for 1 year divided by</t>
    </r>
  </si>
  <si>
    <t xml:space="preserve">GMROI is Gross Profit Dollars from the showcase (owned) divided </t>
  </si>
  <si>
    <t>by average inventory.</t>
  </si>
  <si>
    <t>Typical Jewelry store has a GMROI of $1.14. Minimally you should</t>
  </si>
  <si>
    <t>expect to get back more than you put in each year so it should</t>
  </si>
  <si>
    <t>be great than $1.00.</t>
  </si>
  <si>
    <r>
      <t>ROI:</t>
    </r>
    <r>
      <rPr>
        <sz val="10"/>
        <rFont val="Arial"/>
        <family val="2"/>
      </rPr>
      <t xml:space="preserve"> Return on investment is a report card of how well you're making money</t>
    </r>
  </si>
  <si>
    <t>when you sell your inventory. It doesn't directly look at inventory levels, its</t>
  </si>
  <si>
    <t xml:space="preserve">looking at the gross profit you make and how often you make it. </t>
  </si>
  <si>
    <t>Return on Investment is turn multiplied by gross profit percentage</t>
  </si>
  <si>
    <t>from showcase (owned) sales.</t>
  </si>
  <si>
    <t>Typical jewelry store has a ROI of 61%.</t>
  </si>
  <si>
    <t>the money in a jewelry store. It doesn't take into consideration debt,</t>
  </si>
  <si>
    <t>assets on your balance sheet.</t>
  </si>
  <si>
    <t>owned merchandise, w/o special orders, memo</t>
  </si>
  <si>
    <t>sales and shop sales.</t>
  </si>
  <si>
    <t>Your cost of goods from those showcase sales</t>
  </si>
  <si>
    <t xml:space="preserve">for one year w/o special orders, memo and </t>
  </si>
  <si>
    <t>shop sales</t>
  </si>
  <si>
    <t>Your ending inventory:</t>
  </si>
  <si>
    <t>Your beginning inventory 12 months ago:</t>
  </si>
  <si>
    <t>(if you only know your ending inventory,</t>
  </si>
  <si>
    <t>then put that number as the beginning and</t>
  </si>
  <si>
    <t>in the ending inventory boxes.)</t>
  </si>
  <si>
    <t>(computed average inventory =)</t>
  </si>
  <si>
    <t>Fill in the boxed yellow fields from your data and the sheet will compute the rest</t>
  </si>
  <si>
    <t>Your gross profit percentage is:</t>
  </si>
  <si>
    <t>days</t>
  </si>
  <si>
    <t>Or, your inventory turns every</t>
  </si>
  <si>
    <t>months</t>
  </si>
  <si>
    <t>Or, your inventory turn every</t>
  </si>
  <si>
    <t>years</t>
  </si>
  <si>
    <t>Your gross profit dollars are:</t>
  </si>
  <si>
    <t>Your inventory turn is:</t>
  </si>
  <si>
    <t>Your Formulas:</t>
  </si>
  <si>
    <t>Your GMROI:</t>
  </si>
  <si>
    <t>Your ROI:</t>
  </si>
  <si>
    <t>Your Asset Turnover:</t>
  </si>
  <si>
    <t>Total Assets from the balance sheet:</t>
  </si>
  <si>
    <t>Total Storewide Sales:</t>
  </si>
  <si>
    <t>What is your "turn" goal? (use the "1.0" if unsure)</t>
  </si>
  <si>
    <t>Based upon your turn goal, you have</t>
  </si>
  <si>
    <t>too much inventory</t>
  </si>
  <si>
    <t xml:space="preserve">Typical </t>
  </si>
  <si>
    <t>Stores</t>
  </si>
  <si>
    <t xml:space="preserve">Your sales for one year from Showcase sales, </t>
  </si>
  <si>
    <t>at your inventory as you would a yearly renewable CD at the bank.</t>
  </si>
  <si>
    <t>If you put $10,000 in the bank in January and cashed it out in</t>
  </si>
  <si>
    <r>
      <t>Asset Turnover:</t>
    </r>
    <r>
      <rPr>
        <sz val="10"/>
        <rFont val="Arial"/>
        <family val="2"/>
      </rPr>
      <t xml:space="preserve"> Asset turnover shows you how well you've managed</t>
    </r>
  </si>
  <si>
    <t>so a high Asset turnover just shows you that you're good at</t>
  </si>
  <si>
    <t>acquiring things, like inventory.</t>
  </si>
  <si>
    <t>Asset Turnover is Total net Sales (all sales) divided by total</t>
  </si>
  <si>
    <t>Typical Jewelry store has an Asset Turnover of 1.7.</t>
  </si>
  <si>
    <r>
      <t>average inventory</t>
    </r>
    <r>
      <rPr>
        <sz val="10"/>
        <rFont val="Arial"/>
        <family val="2"/>
      </rPr>
      <t xml:space="preserve"> (average inventory is beginning inventory</t>
    </r>
  </si>
  <si>
    <t>added to ending inventory then divided by "2".</t>
  </si>
  <si>
    <t>Your turn:</t>
  </si>
  <si>
    <t>Gross Margin Return on Investment by Category</t>
  </si>
  <si>
    <t>Enter data for 1 year. Can be entered for previous 12 months (ex: March 1 thru Feb 28)</t>
  </si>
  <si>
    <t>Only fill in the yellow fields</t>
  </si>
  <si>
    <t>Date Range:</t>
  </si>
  <si>
    <t>Dept/Class</t>
  </si>
  <si>
    <t>Sales</t>
  </si>
  <si>
    <t>COG</t>
  </si>
  <si>
    <t>Gross Pro</t>
  </si>
  <si>
    <t>Ave Inv</t>
  </si>
  <si>
    <t>Turn</t>
  </si>
  <si>
    <t>GMROI</t>
  </si>
  <si>
    <t>Diamond Rings</t>
  </si>
  <si>
    <t>Wed Bands</t>
  </si>
  <si>
    <t>Necklace</t>
  </si>
  <si>
    <t>Dia Eng Rgs</t>
  </si>
  <si>
    <t>Watches</t>
  </si>
  <si>
    <t>GR Pr %%</t>
  </si>
  <si>
    <t>Type here</t>
  </si>
  <si>
    <t>Type Here</t>
  </si>
  <si>
    <t>Store Totals</t>
  </si>
  <si>
    <t>Why you can't make money keeping Old Inventory</t>
  </si>
  <si>
    <t>You buy it</t>
  </si>
  <si>
    <t>It Costs</t>
  </si>
  <si>
    <t>Tagged for</t>
  </si>
  <si>
    <t>Sells for</t>
  </si>
  <si>
    <t>Gross Profit</t>
  </si>
  <si>
    <t>Total profit year after year</t>
  </si>
  <si>
    <t>Month Sold</t>
  </si>
  <si>
    <t>January 2005</t>
  </si>
  <si>
    <t>December 2005</t>
  </si>
  <si>
    <t>January 2006</t>
  </si>
  <si>
    <t>January 2007</t>
  </si>
  <si>
    <t>December 2006</t>
  </si>
  <si>
    <t>December 2007</t>
  </si>
  <si>
    <t>3 year overall Gross profit from a $100 investment</t>
  </si>
  <si>
    <t>This is the way it SHOULD work:</t>
  </si>
  <si>
    <t>This is YOUR store</t>
  </si>
  <si>
    <t>Actually, you had a LOSS over 3 years of</t>
  </si>
  <si>
    <t>Would have been better off to unload after 1 year and try something new, even at a 30% discount in year 1</t>
  </si>
  <si>
    <t>Discount it in March</t>
  </si>
  <si>
    <t>March 2006</t>
  </si>
  <si>
    <t>April 2006</t>
  </si>
  <si>
    <t>February 2007</t>
  </si>
  <si>
    <t>(2 month difference in selling period)</t>
  </si>
  <si>
    <t>Percentage done better by dumping and re-trying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</si>
</sst>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&quot;$&quot;#,##0.00;[Red]&quot;$&quot;#,##0.00"/>
    <numFmt numFmtId="168" formatCode="[$-409]dddd\,\ mmmm\ dd\,\ yyyy"/>
    <numFmt numFmtId="169" formatCode="[$-409]mmmm\-yy;@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2" borderId="1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2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164" fontId="1" fillId="0" borderId="8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6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0" fontId="9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workbookViewId="0" topLeftCell="C1">
      <selection activeCell="M20" sqref="M20"/>
    </sheetView>
  </sheetViews>
  <sheetFormatPr defaultColWidth="9.140625" defaultRowHeight="12.75"/>
  <cols>
    <col min="12" max="12" width="11.7109375" style="0" bestFit="1" customWidth="1"/>
    <col min="13" max="13" width="11.140625" style="0" bestFit="1" customWidth="1"/>
    <col min="14" max="14" width="13.8515625" style="0" bestFit="1" customWidth="1"/>
  </cols>
  <sheetData>
    <row r="1" spans="1:20" ht="12.75">
      <c r="A1" s="16" t="s">
        <v>0</v>
      </c>
      <c r="B1" s="17"/>
      <c r="C1" s="17"/>
      <c r="D1" s="17"/>
      <c r="E1" s="17"/>
      <c r="F1" s="17"/>
      <c r="G1" s="17"/>
      <c r="H1" s="16" t="s">
        <v>34</v>
      </c>
      <c r="I1" s="17"/>
      <c r="J1" s="17"/>
      <c r="K1" s="17"/>
      <c r="L1" s="17"/>
      <c r="M1" s="17"/>
      <c r="N1" s="17"/>
      <c r="T1" s="35">
        <v>1</v>
      </c>
    </row>
    <row r="2" spans="1:14" ht="12.75">
      <c r="A2" s="1" t="s">
        <v>1</v>
      </c>
      <c r="H2" s="1" t="s">
        <v>54</v>
      </c>
      <c r="N2" s="9">
        <v>2410714</v>
      </c>
    </row>
    <row r="3" spans="1:8" ht="12.75">
      <c r="A3" t="s">
        <v>2</v>
      </c>
      <c r="H3" t="s">
        <v>23</v>
      </c>
    </row>
    <row r="4" spans="1:8" ht="12.75">
      <c r="A4" t="s">
        <v>3</v>
      </c>
      <c r="H4" t="s">
        <v>24</v>
      </c>
    </row>
    <row r="5" ht="12.75">
      <c r="A5" t="s">
        <v>9</v>
      </c>
    </row>
    <row r="6" spans="1:14" ht="12.75">
      <c r="A6" s="1" t="s">
        <v>62</v>
      </c>
      <c r="H6" s="1" t="s">
        <v>25</v>
      </c>
      <c r="N6" s="10">
        <v>1350000</v>
      </c>
    </row>
    <row r="7" spans="1:8" ht="12.75">
      <c r="A7" t="s">
        <v>63</v>
      </c>
      <c r="H7" t="s">
        <v>26</v>
      </c>
    </row>
    <row r="8" spans="1:8" ht="12.75">
      <c r="A8" s="3" t="s">
        <v>4</v>
      </c>
      <c r="H8" t="s">
        <v>27</v>
      </c>
    </row>
    <row r="10" spans="1:14" ht="12.75">
      <c r="A10" s="1" t="s">
        <v>5</v>
      </c>
      <c r="H10" s="1" t="s">
        <v>48</v>
      </c>
      <c r="N10" s="2">
        <v>2500000</v>
      </c>
    </row>
    <row r="11" spans="1:14" ht="12.75">
      <c r="A11" t="s">
        <v>6</v>
      </c>
      <c r="H11" s="1" t="s">
        <v>47</v>
      </c>
      <c r="N11" s="2">
        <v>500000</v>
      </c>
    </row>
    <row r="12" ht="12.75">
      <c r="A12" t="s">
        <v>55</v>
      </c>
    </row>
    <row r="13" spans="1:13" ht="12.75">
      <c r="A13" t="s">
        <v>56</v>
      </c>
      <c r="H13" s="1" t="s">
        <v>29</v>
      </c>
      <c r="M13" s="9">
        <v>1250000</v>
      </c>
    </row>
    <row r="14" spans="1:13" ht="12.75">
      <c r="A14" t="s">
        <v>7</v>
      </c>
      <c r="H14" s="1" t="s">
        <v>28</v>
      </c>
      <c r="M14" s="9">
        <v>1457500</v>
      </c>
    </row>
    <row r="15" spans="1:14" ht="12.75">
      <c r="A15" t="s">
        <v>8</v>
      </c>
      <c r="H15" s="1" t="s">
        <v>33</v>
      </c>
      <c r="N15" s="8">
        <f>SUM(M13+M14)/2</f>
        <v>1353750</v>
      </c>
    </row>
    <row r="16" spans="1:8" ht="12.75">
      <c r="A16" t="s">
        <v>10</v>
      </c>
      <c r="H16" t="s">
        <v>30</v>
      </c>
    </row>
    <row r="17" spans="1:8" ht="12.75">
      <c r="A17" t="s">
        <v>11</v>
      </c>
      <c r="H17" t="s">
        <v>31</v>
      </c>
    </row>
    <row r="18" spans="1:8" ht="12.75">
      <c r="A18" s="3" t="s">
        <v>12</v>
      </c>
      <c r="H18" t="s">
        <v>32</v>
      </c>
    </row>
    <row r="19" spans="1:13" ht="12.75">
      <c r="A19" s="3" t="s">
        <v>13</v>
      </c>
      <c r="H19" s="1" t="s">
        <v>49</v>
      </c>
      <c r="M19" s="13">
        <v>1.15</v>
      </c>
    </row>
    <row r="20" spans="1:12" ht="12.75">
      <c r="A20" s="3" t="s">
        <v>14</v>
      </c>
      <c r="H20" s="1" t="s">
        <v>35</v>
      </c>
      <c r="L20" s="5">
        <f>SUM(L21/N2)</f>
        <v>0.43999993362962175</v>
      </c>
    </row>
    <row r="21" spans="8:12" ht="12.75">
      <c r="H21" s="1" t="s">
        <v>41</v>
      </c>
      <c r="L21" s="7">
        <f>SUM(N2-N6)</f>
        <v>1060714</v>
      </c>
    </row>
    <row r="22" ht="13.5" thickBot="1">
      <c r="A22" s="1" t="s">
        <v>15</v>
      </c>
    </row>
    <row r="23" spans="1:14" ht="12.75">
      <c r="A23" s="4" t="s">
        <v>16</v>
      </c>
      <c r="H23" s="34" t="s">
        <v>43</v>
      </c>
      <c r="I23" s="18"/>
      <c r="J23" s="18"/>
      <c r="K23" s="18"/>
      <c r="L23" s="18"/>
      <c r="M23" s="18"/>
      <c r="N23" s="19" t="s">
        <v>52</v>
      </c>
    </row>
    <row r="24" spans="1:14" ht="12.75">
      <c r="A24" s="4" t="s">
        <v>17</v>
      </c>
      <c r="H24" s="20" t="s">
        <v>64</v>
      </c>
      <c r="I24" s="21"/>
      <c r="J24" s="21"/>
      <c r="K24" s="21"/>
      <c r="L24" s="21"/>
      <c r="M24" s="21"/>
      <c r="N24" s="22" t="s">
        <v>53</v>
      </c>
    </row>
    <row r="25" spans="1:14" ht="12.75">
      <c r="A25" s="4" t="s">
        <v>18</v>
      </c>
      <c r="H25" s="23"/>
      <c r="I25" s="21" t="s">
        <v>42</v>
      </c>
      <c r="J25" s="21"/>
      <c r="K25" s="21"/>
      <c r="L25" s="14">
        <f>SUM(N6/N15)</f>
        <v>0.997229916897507</v>
      </c>
      <c r="M25" s="21"/>
      <c r="N25" s="24">
        <v>1</v>
      </c>
    </row>
    <row r="26" spans="1:14" ht="12.75">
      <c r="A26" s="4" t="s">
        <v>19</v>
      </c>
      <c r="H26" s="23"/>
      <c r="I26" s="21" t="s">
        <v>37</v>
      </c>
      <c r="J26" s="21"/>
      <c r="K26" s="21"/>
      <c r="L26" s="12">
        <f>SUM(365/L25)</f>
        <v>366.01388888888886</v>
      </c>
      <c r="M26" s="21" t="s">
        <v>36</v>
      </c>
      <c r="N26" s="25">
        <v>365</v>
      </c>
    </row>
    <row r="27" spans="1:14" ht="12.75">
      <c r="A27" s="3" t="s">
        <v>20</v>
      </c>
      <c r="H27" s="23"/>
      <c r="I27" s="21" t="s">
        <v>37</v>
      </c>
      <c r="J27" s="21"/>
      <c r="K27" s="21"/>
      <c r="L27" s="11">
        <f>SUM(L26/31)</f>
        <v>11.80689964157706</v>
      </c>
      <c r="M27" s="21" t="s">
        <v>38</v>
      </c>
      <c r="N27" s="25">
        <v>12</v>
      </c>
    </row>
    <row r="28" spans="8:14" ht="12.75">
      <c r="H28" s="23"/>
      <c r="I28" s="21" t="s">
        <v>39</v>
      </c>
      <c r="J28" s="21"/>
      <c r="K28" s="21"/>
      <c r="L28" s="11">
        <f>SUM(L27/12)</f>
        <v>0.983908303464755</v>
      </c>
      <c r="M28" s="21" t="s">
        <v>40</v>
      </c>
      <c r="N28" s="25">
        <v>1</v>
      </c>
    </row>
    <row r="29" spans="1:14" ht="12.75">
      <c r="A29" s="1" t="s">
        <v>57</v>
      </c>
      <c r="H29" s="23"/>
      <c r="I29" s="21"/>
      <c r="J29" s="21"/>
      <c r="K29" s="21"/>
      <c r="L29" s="21"/>
      <c r="M29" s="21"/>
      <c r="N29" s="25"/>
    </row>
    <row r="30" spans="1:14" ht="12.75">
      <c r="A30" t="s">
        <v>21</v>
      </c>
      <c r="H30" s="20" t="s">
        <v>44</v>
      </c>
      <c r="I30" s="21"/>
      <c r="J30" s="21"/>
      <c r="K30" s="21"/>
      <c r="L30" s="6">
        <f>SUM(L21/N15)</f>
        <v>0.7835375807940905</v>
      </c>
      <c r="M30" s="21"/>
      <c r="N30" s="26">
        <v>1.14</v>
      </c>
    </row>
    <row r="31" spans="1:14" ht="12.75">
      <c r="A31" t="s">
        <v>58</v>
      </c>
      <c r="H31" s="20" t="s">
        <v>45</v>
      </c>
      <c r="I31" s="21"/>
      <c r="J31" s="21"/>
      <c r="K31" s="21"/>
      <c r="L31" s="15">
        <f>SUM(L25*L20)</f>
        <v>0.4387810972483763</v>
      </c>
      <c r="M31" s="21"/>
      <c r="N31" s="27">
        <v>0.61</v>
      </c>
    </row>
    <row r="32" spans="1:14" ht="12.75">
      <c r="A32" t="s">
        <v>59</v>
      </c>
      <c r="H32" s="20" t="s">
        <v>46</v>
      </c>
      <c r="I32" s="21"/>
      <c r="J32" s="21"/>
      <c r="K32" s="21"/>
      <c r="L32" s="14">
        <f>SUM(N10/N11)</f>
        <v>5</v>
      </c>
      <c r="M32" s="21"/>
      <c r="N32" s="28">
        <v>1.7</v>
      </c>
    </row>
    <row r="33" spans="1:14" ht="13.5" thickBot="1">
      <c r="A33" t="s">
        <v>60</v>
      </c>
      <c r="H33" s="29" t="s">
        <v>50</v>
      </c>
      <c r="I33" s="30"/>
      <c r="J33" s="30"/>
      <c r="K33" s="30"/>
      <c r="L33" s="31">
        <f>SUM((N15-(N6/M19)))</f>
        <v>179836.95652173902</v>
      </c>
      <c r="M33" s="32" t="s">
        <v>51</v>
      </c>
      <c r="N33" s="33"/>
    </row>
    <row r="34" ht="12.75">
      <c r="A34" t="s">
        <v>22</v>
      </c>
    </row>
    <row r="35" ht="12.75">
      <c r="A35" s="3" t="s">
        <v>61</v>
      </c>
    </row>
  </sheetData>
  <printOptions/>
  <pageMargins left="0.75" right="0.75" top="1" bottom="1" header="0.5" footer="0.5"/>
  <pageSetup fitToHeight="1" fitToWidth="1" horizontalDpi="300" verticalDpi="3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F9" sqref="F9"/>
    </sheetView>
  </sheetViews>
  <sheetFormatPr defaultColWidth="9.140625" defaultRowHeight="12.75"/>
  <cols>
    <col min="1" max="1" width="16.57421875" style="0" customWidth="1"/>
    <col min="2" max="3" width="10.140625" style="37" bestFit="1" customWidth="1"/>
    <col min="4" max="4" width="13.28125" style="37" customWidth="1"/>
    <col min="5" max="5" width="13.28125" style="43" customWidth="1"/>
    <col min="6" max="6" width="12.421875" style="37" customWidth="1"/>
    <col min="7" max="7" width="9.140625" style="39" customWidth="1"/>
    <col min="8" max="8" width="9.140625" style="41" customWidth="1"/>
  </cols>
  <sheetData>
    <row r="1" ht="12.75">
      <c r="A1" s="1" t="s">
        <v>65</v>
      </c>
    </row>
    <row r="2" ht="12.75">
      <c r="A2" t="s">
        <v>66</v>
      </c>
    </row>
    <row r="3" ht="12.75">
      <c r="A3" t="s">
        <v>67</v>
      </c>
    </row>
    <row r="5" ht="12.75">
      <c r="A5" t="s">
        <v>68</v>
      </c>
    </row>
    <row r="6" spans="2:6" ht="12.75">
      <c r="B6" s="47" t="s">
        <v>82</v>
      </c>
      <c r="C6" s="47"/>
      <c r="F6" s="45" t="s">
        <v>83</v>
      </c>
    </row>
    <row r="7" spans="1:8" ht="15.75">
      <c r="A7" s="36" t="s">
        <v>69</v>
      </c>
      <c r="B7" s="38" t="s">
        <v>70</v>
      </c>
      <c r="C7" s="38" t="s">
        <v>71</v>
      </c>
      <c r="D7" s="38" t="s">
        <v>72</v>
      </c>
      <c r="E7" s="44" t="s">
        <v>81</v>
      </c>
      <c r="F7" s="38" t="s">
        <v>73</v>
      </c>
      <c r="G7" s="40" t="s">
        <v>74</v>
      </c>
      <c r="H7" s="42" t="s">
        <v>75</v>
      </c>
    </row>
    <row r="8" spans="1:8" ht="12.75">
      <c r="A8" s="46" t="s">
        <v>76</v>
      </c>
      <c r="B8" s="2">
        <v>9000</v>
      </c>
      <c r="C8" s="2">
        <v>4500</v>
      </c>
      <c r="D8" s="37">
        <f>ROUND(B8-C8,0)</f>
        <v>4500</v>
      </c>
      <c r="E8" s="43">
        <f aca="true" t="shared" si="0" ref="E8:E34">IF(D8&gt;0,(D8/B8),0)</f>
        <v>0.5</v>
      </c>
      <c r="F8" s="2">
        <v>4000</v>
      </c>
      <c r="G8" s="39">
        <f>IF(F8&gt;0,(C8/F8),0)</f>
        <v>1.125</v>
      </c>
      <c r="H8" s="39">
        <f>IF(F8&gt;0,(D8/F8),0)</f>
        <v>1.125</v>
      </c>
    </row>
    <row r="9" spans="1:8" ht="12.75">
      <c r="A9" s="46" t="s">
        <v>77</v>
      </c>
      <c r="B9" s="2">
        <v>45875</v>
      </c>
      <c r="C9" s="2">
        <v>23145</v>
      </c>
      <c r="D9" s="37">
        <f aca="true" t="shared" si="1" ref="D9:D34">ROUND(B9-C9,0)</f>
        <v>22730</v>
      </c>
      <c r="E9" s="43">
        <f t="shared" si="0"/>
        <v>0.4954768392370572</v>
      </c>
      <c r="F9" s="2">
        <v>14500</v>
      </c>
      <c r="G9" s="39">
        <f>IF(F9&gt;0,(C9/F9),0)</f>
        <v>1.5962068965517242</v>
      </c>
      <c r="H9" s="39">
        <f>IF(F9&gt;0,(D9/F9),0)</f>
        <v>1.5675862068965518</v>
      </c>
    </row>
    <row r="10" spans="1:8" ht="12.75">
      <c r="A10" s="46" t="s">
        <v>78</v>
      </c>
      <c r="B10" s="2">
        <v>10000</v>
      </c>
      <c r="C10" s="2">
        <v>6500</v>
      </c>
      <c r="D10" s="37">
        <f t="shared" si="1"/>
        <v>3500</v>
      </c>
      <c r="E10" s="43">
        <f t="shared" si="0"/>
        <v>0.35</v>
      </c>
      <c r="F10" s="2">
        <v>10000</v>
      </c>
      <c r="G10" s="39">
        <f aca="true" t="shared" si="2" ref="G10:G34">IF(F10&gt;0,(C10/F10),0)</f>
        <v>0.65</v>
      </c>
      <c r="H10" s="39">
        <f aca="true" t="shared" si="3" ref="H10:H34">IF(F10&gt;0,(D10/F10),0)</f>
        <v>0.35</v>
      </c>
    </row>
    <row r="11" spans="1:8" ht="12.75">
      <c r="A11" s="46" t="s">
        <v>79</v>
      </c>
      <c r="B11" s="2"/>
      <c r="C11" s="2"/>
      <c r="D11" s="37">
        <f t="shared" si="1"/>
        <v>0</v>
      </c>
      <c r="E11" s="43">
        <f t="shared" si="0"/>
        <v>0</v>
      </c>
      <c r="F11" s="2"/>
      <c r="G11" s="39">
        <f t="shared" si="2"/>
        <v>0</v>
      </c>
      <c r="H11" s="39">
        <f t="shared" si="3"/>
        <v>0</v>
      </c>
    </row>
    <row r="12" spans="1:8" ht="12.75">
      <c r="A12" s="46" t="s">
        <v>80</v>
      </c>
      <c r="B12" s="2"/>
      <c r="C12" s="2"/>
      <c r="D12" s="37">
        <f t="shared" si="1"/>
        <v>0</v>
      </c>
      <c r="E12" s="43">
        <f t="shared" si="0"/>
        <v>0</v>
      </c>
      <c r="F12" s="2"/>
      <c r="G12" s="39">
        <f t="shared" si="2"/>
        <v>0</v>
      </c>
      <c r="H12" s="39">
        <f t="shared" si="3"/>
        <v>0</v>
      </c>
    </row>
    <row r="13" spans="1:8" ht="12.75">
      <c r="A13" s="46"/>
      <c r="B13" s="2"/>
      <c r="C13" s="2"/>
      <c r="D13" s="37">
        <f t="shared" si="1"/>
        <v>0</v>
      </c>
      <c r="E13" s="43">
        <f t="shared" si="0"/>
        <v>0</v>
      </c>
      <c r="F13" s="2"/>
      <c r="G13" s="39">
        <f t="shared" si="2"/>
        <v>0</v>
      </c>
      <c r="H13" s="39">
        <f t="shared" si="3"/>
        <v>0</v>
      </c>
    </row>
    <row r="14" spans="1:8" ht="12.75">
      <c r="A14" s="46"/>
      <c r="B14" s="2"/>
      <c r="C14" s="2"/>
      <c r="D14" s="37">
        <f t="shared" si="1"/>
        <v>0</v>
      </c>
      <c r="E14" s="43">
        <f t="shared" si="0"/>
        <v>0</v>
      </c>
      <c r="F14" s="2"/>
      <c r="G14" s="39">
        <f t="shared" si="2"/>
        <v>0</v>
      </c>
      <c r="H14" s="39">
        <f t="shared" si="3"/>
        <v>0</v>
      </c>
    </row>
    <row r="15" spans="1:8" ht="12.75">
      <c r="A15" s="46"/>
      <c r="B15" s="2"/>
      <c r="C15" s="2"/>
      <c r="D15" s="37">
        <f t="shared" si="1"/>
        <v>0</v>
      </c>
      <c r="E15" s="43">
        <f t="shared" si="0"/>
        <v>0</v>
      </c>
      <c r="F15" s="2"/>
      <c r="G15" s="39">
        <f t="shared" si="2"/>
        <v>0</v>
      </c>
      <c r="H15" s="39">
        <f t="shared" si="3"/>
        <v>0</v>
      </c>
    </row>
    <row r="16" spans="1:8" ht="12.75">
      <c r="A16" s="46"/>
      <c r="B16" s="2"/>
      <c r="C16" s="2"/>
      <c r="D16" s="37">
        <f t="shared" si="1"/>
        <v>0</v>
      </c>
      <c r="E16" s="43">
        <f t="shared" si="0"/>
        <v>0</v>
      </c>
      <c r="F16" s="2"/>
      <c r="G16" s="39">
        <f t="shared" si="2"/>
        <v>0</v>
      </c>
      <c r="H16" s="39">
        <f t="shared" si="3"/>
        <v>0</v>
      </c>
    </row>
    <row r="17" spans="1:8" ht="12.75">
      <c r="A17" s="46"/>
      <c r="B17" s="2"/>
      <c r="C17" s="2"/>
      <c r="D17" s="37">
        <f t="shared" si="1"/>
        <v>0</v>
      </c>
      <c r="E17" s="43">
        <f t="shared" si="0"/>
        <v>0</v>
      </c>
      <c r="F17" s="2"/>
      <c r="G17" s="39">
        <f t="shared" si="2"/>
        <v>0</v>
      </c>
      <c r="H17" s="39">
        <f t="shared" si="3"/>
        <v>0</v>
      </c>
    </row>
    <row r="18" spans="1:8" ht="12.75">
      <c r="A18" s="46"/>
      <c r="B18" s="2"/>
      <c r="C18" s="2"/>
      <c r="D18" s="37">
        <f t="shared" si="1"/>
        <v>0</v>
      </c>
      <c r="E18" s="43">
        <f t="shared" si="0"/>
        <v>0</v>
      </c>
      <c r="F18" s="2"/>
      <c r="G18" s="39">
        <f t="shared" si="2"/>
        <v>0</v>
      </c>
      <c r="H18" s="39">
        <f t="shared" si="3"/>
        <v>0</v>
      </c>
    </row>
    <row r="19" spans="1:8" ht="12.75">
      <c r="A19" s="46"/>
      <c r="B19" s="2"/>
      <c r="C19" s="2"/>
      <c r="D19" s="37">
        <f t="shared" si="1"/>
        <v>0</v>
      </c>
      <c r="E19" s="43">
        <f t="shared" si="0"/>
        <v>0</v>
      </c>
      <c r="F19" s="2"/>
      <c r="G19" s="39">
        <f t="shared" si="2"/>
        <v>0</v>
      </c>
      <c r="H19" s="39">
        <f t="shared" si="3"/>
        <v>0</v>
      </c>
    </row>
    <row r="20" spans="1:8" ht="12.75">
      <c r="A20" s="46"/>
      <c r="B20" s="2"/>
      <c r="C20" s="2"/>
      <c r="D20" s="37">
        <f t="shared" si="1"/>
        <v>0</v>
      </c>
      <c r="E20" s="43">
        <f t="shared" si="0"/>
        <v>0</v>
      </c>
      <c r="F20" s="2"/>
      <c r="G20" s="39">
        <f t="shared" si="2"/>
        <v>0</v>
      </c>
      <c r="H20" s="39">
        <f t="shared" si="3"/>
        <v>0</v>
      </c>
    </row>
    <row r="21" spans="1:8" ht="12.75">
      <c r="A21" s="46"/>
      <c r="B21" s="2"/>
      <c r="C21" s="2"/>
      <c r="D21" s="37">
        <f t="shared" si="1"/>
        <v>0</v>
      </c>
      <c r="E21" s="43">
        <f t="shared" si="0"/>
        <v>0</v>
      </c>
      <c r="F21" s="2"/>
      <c r="G21" s="39">
        <f t="shared" si="2"/>
        <v>0</v>
      </c>
      <c r="H21" s="39">
        <f t="shared" si="3"/>
        <v>0</v>
      </c>
    </row>
    <row r="22" spans="1:8" ht="12.75">
      <c r="A22" s="46"/>
      <c r="B22" s="2"/>
      <c r="C22" s="2"/>
      <c r="D22" s="37">
        <f t="shared" si="1"/>
        <v>0</v>
      </c>
      <c r="E22" s="43">
        <f t="shared" si="0"/>
        <v>0</v>
      </c>
      <c r="F22" s="2"/>
      <c r="G22" s="39">
        <f t="shared" si="2"/>
        <v>0</v>
      </c>
      <c r="H22" s="39">
        <f t="shared" si="3"/>
        <v>0</v>
      </c>
    </row>
    <row r="23" spans="1:8" ht="12.75">
      <c r="A23" s="46"/>
      <c r="B23" s="2"/>
      <c r="C23" s="2"/>
      <c r="D23" s="37">
        <f t="shared" si="1"/>
        <v>0</v>
      </c>
      <c r="E23" s="43">
        <f t="shared" si="0"/>
        <v>0</v>
      </c>
      <c r="F23" s="2"/>
      <c r="G23" s="39">
        <f t="shared" si="2"/>
        <v>0</v>
      </c>
      <c r="H23" s="39">
        <f t="shared" si="3"/>
        <v>0</v>
      </c>
    </row>
    <row r="24" spans="1:8" ht="12.75">
      <c r="A24" s="46"/>
      <c r="B24" s="2"/>
      <c r="C24" s="2"/>
      <c r="D24" s="37">
        <f t="shared" si="1"/>
        <v>0</v>
      </c>
      <c r="E24" s="43">
        <f t="shared" si="0"/>
        <v>0</v>
      </c>
      <c r="F24" s="2"/>
      <c r="G24" s="39">
        <f t="shared" si="2"/>
        <v>0</v>
      </c>
      <c r="H24" s="39">
        <f t="shared" si="3"/>
        <v>0</v>
      </c>
    </row>
    <row r="25" spans="1:8" ht="12.75">
      <c r="A25" s="46"/>
      <c r="B25" s="2"/>
      <c r="C25" s="2"/>
      <c r="D25" s="37">
        <f t="shared" si="1"/>
        <v>0</v>
      </c>
      <c r="E25" s="43">
        <f t="shared" si="0"/>
        <v>0</v>
      </c>
      <c r="F25" s="2"/>
      <c r="G25" s="39">
        <f t="shared" si="2"/>
        <v>0</v>
      </c>
      <c r="H25" s="39">
        <f t="shared" si="3"/>
        <v>0</v>
      </c>
    </row>
    <row r="26" spans="1:8" ht="12.75">
      <c r="A26" s="46"/>
      <c r="B26" s="2"/>
      <c r="C26" s="2"/>
      <c r="D26" s="37">
        <f t="shared" si="1"/>
        <v>0</v>
      </c>
      <c r="E26" s="43">
        <f t="shared" si="0"/>
        <v>0</v>
      </c>
      <c r="F26" s="2"/>
      <c r="G26" s="39">
        <f t="shared" si="2"/>
        <v>0</v>
      </c>
      <c r="H26" s="39">
        <f t="shared" si="3"/>
        <v>0</v>
      </c>
    </row>
    <row r="27" spans="1:8" ht="12.75">
      <c r="A27" s="46"/>
      <c r="B27" s="2"/>
      <c r="C27" s="2"/>
      <c r="D27" s="37">
        <f t="shared" si="1"/>
        <v>0</v>
      </c>
      <c r="E27" s="43">
        <f t="shared" si="0"/>
        <v>0</v>
      </c>
      <c r="F27" s="2"/>
      <c r="G27" s="39">
        <f t="shared" si="2"/>
        <v>0</v>
      </c>
      <c r="H27" s="39">
        <f t="shared" si="3"/>
        <v>0</v>
      </c>
    </row>
    <row r="28" spans="1:8" ht="12.75">
      <c r="A28" s="46"/>
      <c r="B28" s="2"/>
      <c r="C28" s="2"/>
      <c r="D28" s="37">
        <f t="shared" si="1"/>
        <v>0</v>
      </c>
      <c r="E28" s="43">
        <f t="shared" si="0"/>
        <v>0</v>
      </c>
      <c r="F28" s="2"/>
      <c r="G28" s="39">
        <f t="shared" si="2"/>
        <v>0</v>
      </c>
      <c r="H28" s="39">
        <f t="shared" si="3"/>
        <v>0</v>
      </c>
    </row>
    <row r="29" spans="1:8" ht="12.75">
      <c r="A29" s="46"/>
      <c r="B29" s="2"/>
      <c r="C29" s="2"/>
      <c r="D29" s="37">
        <f t="shared" si="1"/>
        <v>0</v>
      </c>
      <c r="E29" s="43">
        <f t="shared" si="0"/>
        <v>0</v>
      </c>
      <c r="F29" s="2"/>
      <c r="G29" s="39">
        <f t="shared" si="2"/>
        <v>0</v>
      </c>
      <c r="H29" s="39">
        <f t="shared" si="3"/>
        <v>0</v>
      </c>
    </row>
    <row r="30" spans="1:8" ht="12.75">
      <c r="A30" s="46"/>
      <c r="B30" s="2"/>
      <c r="C30" s="2"/>
      <c r="D30" s="37">
        <f t="shared" si="1"/>
        <v>0</v>
      </c>
      <c r="E30" s="43">
        <f t="shared" si="0"/>
        <v>0</v>
      </c>
      <c r="F30" s="2"/>
      <c r="G30" s="39">
        <f t="shared" si="2"/>
        <v>0</v>
      </c>
      <c r="H30" s="39">
        <f t="shared" si="3"/>
        <v>0</v>
      </c>
    </row>
    <row r="31" spans="1:8" ht="12.75">
      <c r="A31" s="46"/>
      <c r="B31" s="2"/>
      <c r="C31" s="2"/>
      <c r="D31" s="37">
        <f t="shared" si="1"/>
        <v>0</v>
      </c>
      <c r="E31" s="43">
        <f t="shared" si="0"/>
        <v>0</v>
      </c>
      <c r="F31" s="2"/>
      <c r="G31" s="39">
        <f t="shared" si="2"/>
        <v>0</v>
      </c>
      <c r="H31" s="39">
        <f t="shared" si="3"/>
        <v>0</v>
      </c>
    </row>
    <row r="32" spans="1:8" ht="12.75">
      <c r="A32" s="46"/>
      <c r="B32" s="2"/>
      <c r="C32" s="2"/>
      <c r="D32" s="37">
        <f t="shared" si="1"/>
        <v>0</v>
      </c>
      <c r="E32" s="43">
        <f t="shared" si="0"/>
        <v>0</v>
      </c>
      <c r="F32" s="2"/>
      <c r="G32" s="39">
        <f t="shared" si="2"/>
        <v>0</v>
      </c>
      <c r="H32" s="39">
        <f t="shared" si="3"/>
        <v>0</v>
      </c>
    </row>
    <row r="33" spans="1:8" ht="12.75">
      <c r="A33" s="46"/>
      <c r="B33" s="2"/>
      <c r="C33" s="2"/>
      <c r="D33" s="37">
        <f t="shared" si="1"/>
        <v>0</v>
      </c>
      <c r="E33" s="43">
        <f t="shared" si="0"/>
        <v>0</v>
      </c>
      <c r="F33" s="2"/>
      <c r="G33" s="39">
        <f t="shared" si="2"/>
        <v>0</v>
      </c>
      <c r="H33" s="39">
        <f t="shared" si="3"/>
        <v>0</v>
      </c>
    </row>
    <row r="34" spans="1:8" ht="12.75">
      <c r="A34" s="46"/>
      <c r="B34" s="2"/>
      <c r="C34" s="2"/>
      <c r="D34" s="37">
        <f t="shared" si="1"/>
        <v>0</v>
      </c>
      <c r="E34" s="43">
        <f t="shared" si="0"/>
        <v>0</v>
      </c>
      <c r="F34" s="2"/>
      <c r="G34" s="39">
        <f t="shared" si="2"/>
        <v>0</v>
      </c>
      <c r="H34" s="39">
        <f t="shared" si="3"/>
        <v>0</v>
      </c>
    </row>
    <row r="35" spans="1:8" ht="12.75">
      <c r="A35" s="46"/>
      <c r="B35" s="2"/>
      <c r="C35" s="2"/>
      <c r="D35" s="37">
        <f aca="true" t="shared" si="4" ref="D35:D42">ROUND(B35-C35,0)</f>
        <v>0</v>
      </c>
      <c r="E35" s="43">
        <f aca="true" t="shared" si="5" ref="E35:E42">IF(D35&gt;0,(D35/B35),0)</f>
        <v>0</v>
      </c>
      <c r="F35" s="2"/>
      <c r="G35" s="39">
        <f aca="true" t="shared" si="6" ref="G35:G42">IF(F35&gt;0,(C35/F35),0)</f>
        <v>0</v>
      </c>
      <c r="H35" s="39">
        <f aca="true" t="shared" si="7" ref="H35:H42">IF(F35&gt;0,(D35/F35),0)</f>
        <v>0</v>
      </c>
    </row>
    <row r="36" spans="1:8" ht="12.75">
      <c r="A36" s="46"/>
      <c r="B36" s="2"/>
      <c r="C36" s="2"/>
      <c r="D36" s="37">
        <f t="shared" si="4"/>
        <v>0</v>
      </c>
      <c r="E36" s="43">
        <f t="shared" si="5"/>
        <v>0</v>
      </c>
      <c r="F36" s="2"/>
      <c r="G36" s="39">
        <f t="shared" si="6"/>
        <v>0</v>
      </c>
      <c r="H36" s="39">
        <f t="shared" si="7"/>
        <v>0</v>
      </c>
    </row>
    <row r="37" spans="1:8" ht="12.75">
      <c r="A37" s="46"/>
      <c r="B37" s="2"/>
      <c r="C37" s="2"/>
      <c r="D37" s="37">
        <f t="shared" si="4"/>
        <v>0</v>
      </c>
      <c r="E37" s="43">
        <f t="shared" si="5"/>
        <v>0</v>
      </c>
      <c r="F37" s="2"/>
      <c r="G37" s="39">
        <f t="shared" si="6"/>
        <v>0</v>
      </c>
      <c r="H37" s="39">
        <f t="shared" si="7"/>
        <v>0</v>
      </c>
    </row>
    <row r="38" spans="1:8" ht="12.75">
      <c r="A38" s="46"/>
      <c r="B38" s="2"/>
      <c r="C38" s="2"/>
      <c r="D38" s="37">
        <f t="shared" si="4"/>
        <v>0</v>
      </c>
      <c r="E38" s="43">
        <f t="shared" si="5"/>
        <v>0</v>
      </c>
      <c r="F38" s="2"/>
      <c r="G38" s="39">
        <f t="shared" si="6"/>
        <v>0</v>
      </c>
      <c r="H38" s="39">
        <f t="shared" si="7"/>
        <v>0</v>
      </c>
    </row>
    <row r="39" spans="1:8" ht="12.75">
      <c r="A39" s="46"/>
      <c r="B39" s="2"/>
      <c r="C39" s="2"/>
      <c r="D39" s="37">
        <f t="shared" si="4"/>
        <v>0</v>
      </c>
      <c r="E39" s="43">
        <f t="shared" si="5"/>
        <v>0</v>
      </c>
      <c r="F39" s="2"/>
      <c r="G39" s="39">
        <f t="shared" si="6"/>
        <v>0</v>
      </c>
      <c r="H39" s="39">
        <f t="shared" si="7"/>
        <v>0</v>
      </c>
    </row>
    <row r="40" spans="1:8" ht="12.75">
      <c r="A40" s="46"/>
      <c r="B40" s="2"/>
      <c r="C40" s="2"/>
      <c r="D40" s="37">
        <f t="shared" si="4"/>
        <v>0</v>
      </c>
      <c r="E40" s="43">
        <f t="shared" si="5"/>
        <v>0</v>
      </c>
      <c r="F40" s="2"/>
      <c r="G40" s="39">
        <f t="shared" si="6"/>
        <v>0</v>
      </c>
      <c r="H40" s="39">
        <f t="shared" si="7"/>
        <v>0</v>
      </c>
    </row>
    <row r="41" spans="1:8" ht="12.75">
      <c r="A41" s="46"/>
      <c r="B41" s="2"/>
      <c r="C41" s="2"/>
      <c r="D41" s="37">
        <f t="shared" si="4"/>
        <v>0</v>
      </c>
      <c r="E41" s="43">
        <f t="shared" si="5"/>
        <v>0</v>
      </c>
      <c r="F41" s="2"/>
      <c r="G41" s="39">
        <f t="shared" si="6"/>
        <v>0</v>
      </c>
      <c r="H41" s="39">
        <f t="shared" si="7"/>
        <v>0</v>
      </c>
    </row>
    <row r="42" spans="1:8" ht="12.75">
      <c r="A42" s="46"/>
      <c r="B42" s="2"/>
      <c r="C42" s="2"/>
      <c r="D42" s="37">
        <f t="shared" si="4"/>
        <v>0</v>
      </c>
      <c r="E42" s="43">
        <f t="shared" si="5"/>
        <v>0</v>
      </c>
      <c r="F42" s="2"/>
      <c r="G42" s="39">
        <f t="shared" si="6"/>
        <v>0</v>
      </c>
      <c r="H42" s="39">
        <f t="shared" si="7"/>
        <v>0</v>
      </c>
    </row>
    <row r="46" spans="1:8" ht="12.75">
      <c r="A46" s="1" t="s">
        <v>84</v>
      </c>
      <c r="B46" s="37">
        <f>SUM(B8:B42)</f>
        <v>64875</v>
      </c>
      <c r="C46" s="37">
        <f>SUM(C8:C42)</f>
        <v>34145</v>
      </c>
      <c r="D46" s="37">
        <f>ROUND(B46-C46,0)</f>
        <v>30730</v>
      </c>
      <c r="E46" s="43">
        <f>IF(D46&gt;0,(D46/B46),0)</f>
        <v>0.4736801541425819</v>
      </c>
      <c r="F46" s="37">
        <f>SUM(F8:F42)</f>
        <v>28500</v>
      </c>
      <c r="G46" s="39">
        <f>IF(F46&gt;0,(C46/F46),0)</f>
        <v>1.1980701754385965</v>
      </c>
      <c r="H46" s="39">
        <f>IF(F46&gt;0,(D46/F46),0)</f>
        <v>1.0782456140350878</v>
      </c>
    </row>
  </sheetData>
  <mergeCells count="1">
    <mergeCell ref="B6:C6"/>
  </mergeCells>
  <printOptions/>
  <pageMargins left="0.75" right="0.75" top="1" bottom="1" header="0.5" footer="0.5"/>
  <pageSetup horizontalDpi="355" verticalDpi="3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G38" sqref="G38"/>
    </sheetView>
  </sheetViews>
  <sheetFormatPr defaultColWidth="9.140625" defaultRowHeight="12.75"/>
  <cols>
    <col min="1" max="1" width="16.28125" style="50" customWidth="1"/>
    <col min="2" max="2" width="11.8515625" style="49" customWidth="1"/>
    <col min="3" max="3" width="11.28125" style="49" customWidth="1"/>
    <col min="4" max="4" width="11.8515625" style="49" customWidth="1"/>
    <col min="5" max="5" width="17.8515625" style="50" bestFit="1" customWidth="1"/>
    <col min="6" max="6" width="12.7109375" style="49" customWidth="1"/>
    <col min="7" max="7" width="21.57421875" style="49" customWidth="1"/>
    <col min="8" max="16384" width="9.140625" style="48" customWidth="1"/>
  </cols>
  <sheetData>
    <row r="1" ht="15">
      <c r="A1" s="50" t="s">
        <v>85</v>
      </c>
    </row>
    <row r="2" ht="15.75">
      <c r="A2" s="52" t="s">
        <v>100</v>
      </c>
    </row>
    <row r="3" spans="1:7" ht="15">
      <c r="A3" s="50" t="s">
        <v>86</v>
      </c>
      <c r="B3" s="49" t="s">
        <v>87</v>
      </c>
      <c r="C3" s="49" t="s">
        <v>88</v>
      </c>
      <c r="D3" s="49" t="s">
        <v>89</v>
      </c>
      <c r="E3" s="50" t="s">
        <v>92</v>
      </c>
      <c r="F3" s="49" t="s">
        <v>90</v>
      </c>
      <c r="G3" s="49" t="s">
        <v>91</v>
      </c>
    </row>
    <row r="5" spans="1:7" ht="15.75">
      <c r="A5" s="50" t="s">
        <v>93</v>
      </c>
      <c r="B5" s="49">
        <v>100</v>
      </c>
      <c r="C5" s="49">
        <v>225</v>
      </c>
      <c r="D5" s="49">
        <v>225</v>
      </c>
      <c r="E5" s="50" t="s">
        <v>94</v>
      </c>
      <c r="F5" s="49">
        <f>SUM(C5-B5)</f>
        <v>125</v>
      </c>
      <c r="G5" s="51">
        <f>F5</f>
        <v>125</v>
      </c>
    </row>
    <row r="6" spans="1:7" ht="15.75">
      <c r="A6" s="50" t="s">
        <v>95</v>
      </c>
      <c r="B6" s="49">
        <v>100</v>
      </c>
      <c r="C6" s="49">
        <v>225</v>
      </c>
      <c r="D6" s="49">
        <v>225</v>
      </c>
      <c r="E6" s="50" t="s">
        <v>97</v>
      </c>
      <c r="F6" s="49">
        <f>SUM(C6-B6)</f>
        <v>125</v>
      </c>
      <c r="G6" s="51">
        <f>SUM(F5+F6)</f>
        <v>250</v>
      </c>
    </row>
    <row r="7" spans="1:7" ht="15.75">
      <c r="A7" s="50" t="s">
        <v>96</v>
      </c>
      <c r="B7" s="49">
        <v>100</v>
      </c>
      <c r="C7" s="49">
        <v>225</v>
      </c>
      <c r="D7" s="49">
        <v>225</v>
      </c>
      <c r="E7" s="50" t="s">
        <v>98</v>
      </c>
      <c r="F7" s="49">
        <f>SUM(C7-B7)</f>
        <v>125</v>
      </c>
      <c r="G7" s="51">
        <f>SUM(F7+F6+F5)</f>
        <v>375</v>
      </c>
    </row>
    <row r="8" ht="15.75">
      <c r="G8" s="51"/>
    </row>
    <row r="9" spans="3:7" ht="15.75">
      <c r="C9" s="50" t="s">
        <v>99</v>
      </c>
      <c r="G9" s="51">
        <f>G7</f>
        <v>375</v>
      </c>
    </row>
    <row r="10" ht="15.75">
      <c r="G10" s="51"/>
    </row>
    <row r="13" ht="15.75">
      <c r="A13" s="52" t="s">
        <v>101</v>
      </c>
    </row>
    <row r="15" spans="1:7" ht="15">
      <c r="A15" s="50" t="s">
        <v>86</v>
      </c>
      <c r="B15" s="49" t="s">
        <v>87</v>
      </c>
      <c r="C15" s="49" t="s">
        <v>88</v>
      </c>
      <c r="D15" s="49" t="s">
        <v>89</v>
      </c>
      <c r="E15" s="50" t="s">
        <v>92</v>
      </c>
      <c r="F15" s="49" t="s">
        <v>90</v>
      </c>
      <c r="G15" s="49" t="s">
        <v>91</v>
      </c>
    </row>
    <row r="17" spans="1:7" ht="15.75">
      <c r="A17" s="50" t="s">
        <v>93</v>
      </c>
      <c r="B17" s="49">
        <v>100</v>
      </c>
      <c r="C17" s="49">
        <v>225</v>
      </c>
      <c r="G17" s="51">
        <f>F17</f>
        <v>0</v>
      </c>
    </row>
    <row r="18" spans="1:7" ht="15.75">
      <c r="A18" s="50" t="s">
        <v>95</v>
      </c>
      <c r="B18" s="49">
        <v>100</v>
      </c>
      <c r="C18" s="49">
        <v>225</v>
      </c>
      <c r="G18" s="51">
        <f>SUM(F17+F18)</f>
        <v>0</v>
      </c>
    </row>
    <row r="19" spans="1:7" ht="15.75">
      <c r="A19" s="50" t="s">
        <v>96</v>
      </c>
      <c r="B19" s="49">
        <v>100</v>
      </c>
      <c r="C19" s="49">
        <v>225</v>
      </c>
      <c r="D19" s="49">
        <v>225</v>
      </c>
      <c r="E19" s="50" t="s">
        <v>98</v>
      </c>
      <c r="F19" s="49">
        <f>SUM(C19-B19)</f>
        <v>125</v>
      </c>
      <c r="G19" s="51">
        <f>SUM(F19+F18+F17)</f>
        <v>125</v>
      </c>
    </row>
    <row r="20" ht="15.75">
      <c r="G20" s="51"/>
    </row>
    <row r="21" spans="3:7" ht="15.75">
      <c r="C21" s="50" t="s">
        <v>99</v>
      </c>
      <c r="G21" s="51">
        <f>G19</f>
        <v>125</v>
      </c>
    </row>
    <row r="24" spans="3:7" ht="15.75">
      <c r="C24" s="51" t="s">
        <v>102</v>
      </c>
      <c r="G24" s="49">
        <f>SUM(G9-G21)</f>
        <v>250</v>
      </c>
    </row>
    <row r="27" ht="15.75">
      <c r="A27" s="52" t="s">
        <v>103</v>
      </c>
    </row>
    <row r="30" spans="1:7" ht="15">
      <c r="A30" s="50" t="s">
        <v>86</v>
      </c>
      <c r="B30" s="49" t="s">
        <v>87</v>
      </c>
      <c r="C30" s="49" t="s">
        <v>88</v>
      </c>
      <c r="D30" s="49" t="s">
        <v>89</v>
      </c>
      <c r="E30" s="50" t="s">
        <v>92</v>
      </c>
      <c r="F30" s="49" t="s">
        <v>90</v>
      </c>
      <c r="G30" s="49" t="s">
        <v>91</v>
      </c>
    </row>
    <row r="32" spans="1:7" ht="15.75">
      <c r="A32" s="50" t="s">
        <v>93</v>
      </c>
      <c r="B32" s="49">
        <v>100</v>
      </c>
      <c r="C32" s="49">
        <v>225</v>
      </c>
      <c r="D32" s="49">
        <v>225</v>
      </c>
      <c r="E32" s="50" t="s">
        <v>94</v>
      </c>
      <c r="F32" s="49">
        <f>SUM(C32-B32)</f>
        <v>125</v>
      </c>
      <c r="G32" s="51">
        <f>F32</f>
        <v>125</v>
      </c>
    </row>
    <row r="33" spans="1:7" ht="15.75">
      <c r="A33" s="50" t="s">
        <v>104</v>
      </c>
      <c r="C33" s="49">
        <v>225</v>
      </c>
      <c r="D33" s="49">
        <v>158</v>
      </c>
      <c r="E33" s="50" t="s">
        <v>105</v>
      </c>
      <c r="F33" s="49">
        <f>SUM(C33-D33)</f>
        <v>67</v>
      </c>
      <c r="G33" s="51">
        <f>SUM(F33+F32)</f>
        <v>192</v>
      </c>
    </row>
    <row r="34" spans="1:7" ht="15.75">
      <c r="A34" s="50" t="s">
        <v>106</v>
      </c>
      <c r="B34" s="49">
        <v>100</v>
      </c>
      <c r="C34" s="49">
        <v>225</v>
      </c>
      <c r="D34" s="49">
        <v>225</v>
      </c>
      <c r="E34" s="50" t="s">
        <v>107</v>
      </c>
      <c r="F34" s="49">
        <f>SUM(C34-B34)</f>
        <v>125</v>
      </c>
      <c r="G34" s="51">
        <f>SUM(F32:F34)</f>
        <v>317</v>
      </c>
    </row>
    <row r="35" spans="2:7" ht="15.75">
      <c r="B35" s="49" t="s">
        <v>108</v>
      </c>
      <c r="G35" s="51"/>
    </row>
    <row r="36" spans="3:7" ht="15.75">
      <c r="C36" s="50" t="s">
        <v>99</v>
      </c>
      <c r="G36" s="51">
        <f>SUM(F32:F34)</f>
        <v>317</v>
      </c>
    </row>
    <row r="38" spans="3:7" ht="15">
      <c r="C38" s="49" t="s">
        <v>109</v>
      </c>
      <c r="G38" s="53">
        <f>SUM(G36/G21)</f>
        <v>2.536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JewelerProfit,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S. Geller</dc:creator>
  <cp:keywords/>
  <dc:description/>
  <cp:lastModifiedBy>David Geller</cp:lastModifiedBy>
  <cp:lastPrinted>2003-09-10T15:46:48Z</cp:lastPrinted>
  <dcterms:created xsi:type="dcterms:W3CDTF">2002-09-27T12:47:05Z</dcterms:created>
  <dcterms:modified xsi:type="dcterms:W3CDTF">2008-06-11T18:37:53Z</dcterms:modified>
  <cp:category/>
  <cp:version/>
  <cp:contentType/>
  <cp:contentStatus/>
</cp:coreProperties>
</file>